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1" i="1" l="1"/>
  <c r="J10" i="1"/>
  <c r="J9" i="1"/>
  <c r="I14" i="1"/>
  <c r="H13" i="1"/>
  <c r="H12" i="1"/>
  <c r="H11" i="1"/>
  <c r="H10" i="1"/>
  <c r="H9" i="1"/>
  <c r="G13" i="1"/>
  <c r="G12" i="1"/>
  <c r="G11" i="1"/>
  <c r="G10" i="1"/>
  <c r="G9" i="1"/>
  <c r="F13" i="1"/>
  <c r="F12" i="1"/>
  <c r="F11" i="1"/>
  <c r="F10" i="1"/>
  <c r="F9" i="1"/>
  <c r="E13" i="1"/>
  <c r="E12" i="1"/>
  <c r="E11" i="1"/>
  <c r="E10" i="1"/>
  <c r="E9" i="1"/>
  <c r="D13" i="1"/>
  <c r="D12" i="1"/>
  <c r="D11" i="1"/>
  <c r="D10" i="1"/>
  <c r="D9" i="1"/>
  <c r="C13" i="1"/>
  <c r="C12" i="1"/>
  <c r="C11" i="1"/>
  <c r="C10" i="1"/>
  <c r="C9" i="1"/>
  <c r="B13" i="1"/>
  <c r="B12" i="1"/>
  <c r="B11" i="1"/>
  <c r="B10" i="1"/>
  <c r="B9" i="1"/>
  <c r="J14" i="1" l="1"/>
  <c r="K10" i="1"/>
  <c r="K13" i="1"/>
  <c r="K11" i="1"/>
  <c r="K9" i="1"/>
  <c r="K12" i="1"/>
  <c r="C14" i="1"/>
  <c r="H14" i="1"/>
  <c r="G14" i="1"/>
  <c r="F14" i="1"/>
  <c r="E14" i="1"/>
  <c r="D14" i="1"/>
  <c r="K14" i="1" l="1"/>
  <c r="B14" i="1"/>
</calcChain>
</file>

<file path=xl/sharedStrings.xml><?xml version="1.0" encoding="utf-8"?>
<sst xmlns="http://schemas.openxmlformats.org/spreadsheetml/2006/main" count="47" uniqueCount="45">
  <si>
    <t>NOMBRE DEL</t>
  </si>
  <si>
    <t>FONDO GENERAL</t>
  </si>
  <si>
    <t>FONDO  DE</t>
  </si>
  <si>
    <t>IMPUESTO</t>
  </si>
  <si>
    <t xml:space="preserve">IMPUESTO </t>
  </si>
  <si>
    <t>FONDO DE</t>
  </si>
  <si>
    <t>ART 4o-A</t>
  </si>
  <si>
    <t>MUNICIPIO</t>
  </si>
  <si>
    <t>DE</t>
  </si>
  <si>
    <t xml:space="preserve">FOMENTO </t>
  </si>
  <si>
    <t>SOBRE</t>
  </si>
  <si>
    <t xml:space="preserve">SOBRE </t>
  </si>
  <si>
    <t>ESPECIAL</t>
  </si>
  <si>
    <t>FISCALIZACION</t>
  </si>
  <si>
    <t>FRACC 1 DE LA</t>
  </si>
  <si>
    <t>PARTICIPACIONES</t>
  </si>
  <si>
    <t>MUNICIPAL</t>
  </si>
  <si>
    <t>AUTOMOVILES</t>
  </si>
  <si>
    <t>TENENCIA</t>
  </si>
  <si>
    <t>Y</t>
  </si>
  <si>
    <t>LEY DE COORDINACION</t>
  </si>
  <si>
    <t>TOTAL</t>
  </si>
  <si>
    <t>NUEVOS</t>
  </si>
  <si>
    <t>PRODUCCION</t>
  </si>
  <si>
    <t>RECAUDACION</t>
  </si>
  <si>
    <t>FISCAL</t>
  </si>
  <si>
    <t>Y SERVICIOS</t>
  </si>
  <si>
    <t>(GASOLINA)</t>
  </si>
  <si>
    <t>Mexicali</t>
  </si>
  <si>
    <t xml:space="preserve">Tijuana </t>
  </si>
  <si>
    <t xml:space="preserve">Ensenada </t>
  </si>
  <si>
    <t xml:space="preserve">Tecate </t>
  </si>
  <si>
    <t xml:space="preserve">Rosarito </t>
  </si>
  <si>
    <t>TOTAL:</t>
  </si>
  <si>
    <t>EJERCICIO FISCAL 2017</t>
  </si>
  <si>
    <t>FONDO</t>
  </si>
  <si>
    <t xml:space="preserve">I.S.R. </t>
  </si>
  <si>
    <t xml:space="preserve">A LOS </t>
  </si>
  <si>
    <t>MUNICIPIOS</t>
  </si>
  <si>
    <t xml:space="preserve">(ANEXO VII) PARTICIPACIONES FEDERALES MINISTRADAS A LOS MUNICIPIOS EN EL MES DE 2DO. TRIMESTRE DEL </t>
  </si>
  <si>
    <t>SUBSIDIO PARA LA</t>
  </si>
  <si>
    <t xml:space="preserve">FUNCION DE </t>
  </si>
  <si>
    <t xml:space="preserve">SEGURIDAD </t>
  </si>
  <si>
    <t>PUBLICA</t>
  </si>
  <si>
    <t>(FORTASEG)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</si>
</sst>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b/>
      <sz val="6"/>
      <color theme="1"/>
      <name val="Tahoma"/>
      <family val="2"/>
    </font>
    <font>
      <sz val="7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3" borderId="3" xfId="0" applyFont="1" applyFill="1" applyBorder="1"/>
    <xf numFmtId="164" fontId="3" fillId="3" borderId="0" xfId="0" applyNumberFormat="1" applyFont="1" applyFill="1" applyBorder="1"/>
    <xf numFmtId="164" fontId="1" fillId="3" borderId="3" xfId="0" applyNumberFormat="1" applyFont="1" applyFill="1" applyBorder="1"/>
    <xf numFmtId="164" fontId="1" fillId="3" borderId="4" xfId="0" applyNumberFormat="1" applyFont="1" applyFill="1" applyBorder="1"/>
    <xf numFmtId="0" fontId="1" fillId="3" borderId="3" xfId="0" applyFont="1" applyFill="1" applyBorder="1" applyAlignment="1">
      <alignment horizontal="center"/>
    </xf>
    <xf numFmtId="164" fontId="1" fillId="3" borderId="0" xfId="0" applyNumberFormat="1" applyFont="1" applyFill="1" applyBorder="1"/>
    <xf numFmtId="164" fontId="1" fillId="3" borderId="5" xfId="0" applyNumberFormat="1" applyFont="1" applyFill="1" applyBorder="1"/>
    <xf numFmtId="0" fontId="4" fillId="3" borderId="4" xfId="0" applyFont="1" applyFill="1" applyBorder="1"/>
    <xf numFmtId="0" fontId="4" fillId="3" borderId="1" xfId="0" applyFont="1" applyFill="1" applyBorder="1"/>
    <xf numFmtId="164" fontId="4" fillId="3" borderId="4" xfId="0" applyNumberFormat="1" applyFont="1" applyFill="1" applyBorder="1"/>
    <xf numFmtId="0" fontId="4" fillId="3" borderId="6" xfId="0" applyFont="1" applyFill="1" applyBorder="1"/>
    <xf numFmtId="164" fontId="3" fillId="3" borderId="2" xfId="0" applyNumberFormat="1" applyFont="1" applyFill="1" applyBorder="1"/>
    <xf numFmtId="164" fontId="3" fillId="3" borderId="3" xfId="0" applyNumberFormat="1" applyFont="1" applyFill="1" applyBorder="1"/>
    <xf numFmtId="164" fontId="3" fillId="3" borderId="4" xfId="0" applyNumberFormat="1" applyFont="1" applyFill="1" applyBorder="1"/>
    <xf numFmtId="164" fontId="3" fillId="3" borderId="1" xfId="0" applyNumberFormat="1" applyFont="1" applyFill="1" applyBorder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154" zoomScaleNormal="154" workbookViewId="0">
      <selection activeCell="K3" sqref="A1:K1048576"/>
    </sheetView>
  </sheetViews>
  <sheetFormatPr defaultRowHeight="15" x14ac:dyDescent="0.25"/>
  <cols>
    <col min="1" max="1" width="10.42578125" bestFit="1" customWidth="1"/>
    <col min="2" max="2" width="14" bestFit="1" customWidth="1"/>
    <col min="3" max="3" width="10" bestFit="1" customWidth="1"/>
    <col min="4" max="4" width="11.28515625" bestFit="1" customWidth="1"/>
    <col min="5" max="5" width="8.85546875" bestFit="1" customWidth="1"/>
    <col min="6" max="6" width="10.5703125" bestFit="1" customWidth="1"/>
    <col min="7" max="7" width="11.85546875" bestFit="1" customWidth="1"/>
    <col min="8" max="8" width="17.7109375" bestFit="1" customWidth="1"/>
    <col min="9" max="9" width="14.42578125" bestFit="1" customWidth="1"/>
    <col min="10" max="10" width="9.5703125" bestFit="1" customWidth="1"/>
    <col min="11" max="11" width="11.28515625" bestFit="1" customWidth="1"/>
  </cols>
  <sheetData>
    <row r="1" spans="1:11" x14ac:dyDescent="0.25">
      <c r="A1" s="20" t="s">
        <v>39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3</v>
      </c>
      <c r="G4" s="2" t="s">
        <v>5</v>
      </c>
      <c r="H4" s="2" t="s">
        <v>6</v>
      </c>
      <c r="I4" s="2" t="s">
        <v>40</v>
      </c>
      <c r="J4" s="2" t="s">
        <v>35</v>
      </c>
      <c r="K4" s="2"/>
    </row>
    <row r="5" spans="1:11" x14ac:dyDescent="0.25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  <c r="I5" s="3" t="s">
        <v>41</v>
      </c>
      <c r="J5" s="3" t="s">
        <v>36</v>
      </c>
      <c r="K5" s="3"/>
    </row>
    <row r="6" spans="1:11" x14ac:dyDescent="0.25">
      <c r="A6" s="3"/>
      <c r="B6" s="3" t="s">
        <v>15</v>
      </c>
      <c r="C6" s="3" t="s">
        <v>16</v>
      </c>
      <c r="D6" s="3" t="s">
        <v>17</v>
      </c>
      <c r="E6" s="3" t="s">
        <v>18</v>
      </c>
      <c r="F6" s="3" t="s">
        <v>10</v>
      </c>
      <c r="G6" s="3" t="s">
        <v>19</v>
      </c>
      <c r="H6" s="3" t="s">
        <v>20</v>
      </c>
      <c r="I6" s="3" t="s">
        <v>42</v>
      </c>
      <c r="J6" s="3" t="s">
        <v>37</v>
      </c>
      <c r="K6" s="3" t="s">
        <v>21</v>
      </c>
    </row>
    <row r="7" spans="1:11" x14ac:dyDescent="0.25">
      <c r="A7" s="3"/>
      <c r="B7" s="3"/>
      <c r="C7" s="3"/>
      <c r="D7" s="3" t="s">
        <v>22</v>
      </c>
      <c r="E7" s="3"/>
      <c r="F7" s="3" t="s">
        <v>23</v>
      </c>
      <c r="G7" s="3" t="s">
        <v>24</v>
      </c>
      <c r="H7" s="3" t="s">
        <v>25</v>
      </c>
      <c r="I7" s="3" t="s">
        <v>43</v>
      </c>
      <c r="J7" s="3" t="s">
        <v>38</v>
      </c>
      <c r="K7" s="3"/>
    </row>
    <row r="8" spans="1:11" x14ac:dyDescent="0.25">
      <c r="A8" s="4"/>
      <c r="B8" s="4"/>
      <c r="C8" s="4"/>
      <c r="D8" s="4"/>
      <c r="E8" s="4"/>
      <c r="F8" s="4" t="s">
        <v>26</v>
      </c>
      <c r="G8" s="4"/>
      <c r="H8" s="4" t="s">
        <v>27</v>
      </c>
      <c r="I8" s="4" t="s">
        <v>44</v>
      </c>
      <c r="J8" s="4"/>
      <c r="K8" s="4"/>
    </row>
    <row r="9" spans="1:11" x14ac:dyDescent="0.25">
      <c r="A9" s="5" t="s">
        <v>28</v>
      </c>
      <c r="B9" s="16">
        <f>86028101+97396088+74875199</f>
        <v>258299388</v>
      </c>
      <c r="C9" s="16">
        <f>13113818+15130401+11030436</f>
        <v>39274655</v>
      </c>
      <c r="D9" s="16">
        <f>1854259+2353352+1950440</f>
        <v>6158051</v>
      </c>
      <c r="E9" s="6">
        <f>5967+8470+10088</f>
        <v>24525</v>
      </c>
      <c r="F9" s="16">
        <f>1658004+1996380+1088804</f>
        <v>4743188</v>
      </c>
      <c r="G9" s="6">
        <f>11274001+3077366+2235451</f>
        <v>16586818</v>
      </c>
      <c r="H9" s="16">
        <f>3221585+3932641+3486326</f>
        <v>10640552</v>
      </c>
      <c r="I9" s="17">
        <v>53544922.899999999</v>
      </c>
      <c r="J9" s="17">
        <f>21542087+22434198+119870</f>
        <v>44096155</v>
      </c>
      <c r="K9" s="7">
        <f>SUM(B9:J9)</f>
        <v>433368254.89999998</v>
      </c>
    </row>
    <row r="10" spans="1:11" x14ac:dyDescent="0.25">
      <c r="A10" s="5" t="s">
        <v>29</v>
      </c>
      <c r="B10" s="17">
        <f>146996564+166421090+127939556</f>
        <v>441357210</v>
      </c>
      <c r="C10" s="17">
        <f>22407634+25853378+18945332</f>
        <v>67206344</v>
      </c>
      <c r="D10" s="17">
        <f>2679793+3401087+2818795</f>
        <v>8899675</v>
      </c>
      <c r="E10" s="6">
        <f>8623+12241+14579</f>
        <v>35443</v>
      </c>
      <c r="F10" s="17">
        <f>2833038+3411223+1893385</f>
        <v>8137646</v>
      </c>
      <c r="G10" s="6">
        <f>19263931+5258308+3418979</f>
        <v>27941218</v>
      </c>
      <c r="H10" s="17">
        <f>4832405+5898996+5229519</f>
        <v>15960920</v>
      </c>
      <c r="I10" s="17">
        <v>50967100.799999997</v>
      </c>
      <c r="J10" s="17">
        <f>1543838+5099171+10824</f>
        <v>6653833</v>
      </c>
      <c r="K10" s="7">
        <f t="shared" ref="K10:K13" si="0">SUM(B10:J10)</f>
        <v>627159389.79999995</v>
      </c>
    </row>
    <row r="11" spans="1:11" x14ac:dyDescent="0.25">
      <c r="A11" s="5" t="s">
        <v>30</v>
      </c>
      <c r="B11" s="17">
        <f>30519218+34552110+26562629</f>
        <v>91633957</v>
      </c>
      <c r="C11" s="17">
        <f>4652241+5367642+3893769</f>
        <v>13913652</v>
      </c>
      <c r="D11" s="17">
        <f>670417+850867+705192</f>
        <v>2226476</v>
      </c>
      <c r="E11" s="6">
        <f>2157+3062+3647</f>
        <v>8866</v>
      </c>
      <c r="F11" s="17">
        <f>588191+708233+379727</f>
        <v>1676151</v>
      </c>
      <c r="G11" s="6">
        <f>3999550+1091722+872594</f>
        <v>5963866</v>
      </c>
      <c r="H11" s="17">
        <f>1425194+1739758+1542313</f>
        <v>4707265</v>
      </c>
      <c r="I11" s="17">
        <v>34153287.700000003</v>
      </c>
      <c r="J11" s="17">
        <f>6446+49018</f>
        <v>55464</v>
      </c>
      <c r="K11" s="7">
        <f t="shared" si="0"/>
        <v>154338984.69999999</v>
      </c>
    </row>
    <row r="12" spans="1:11" x14ac:dyDescent="0.25">
      <c r="A12" s="5" t="s">
        <v>31</v>
      </c>
      <c r="B12" s="17">
        <f>11059392+12520810+9625624</f>
        <v>33205826</v>
      </c>
      <c r="C12" s="17">
        <f>1685854+1945097+1418918</f>
        <v>5049869</v>
      </c>
      <c r="D12" s="17">
        <f>160146+203251+168453</f>
        <v>531850</v>
      </c>
      <c r="E12" s="6">
        <f>515+731+871</f>
        <v>2117</v>
      </c>
      <c r="F12" s="17">
        <f>213146+256646+140275</f>
        <v>610067</v>
      </c>
      <c r="G12" s="6">
        <f>1449336+395612+283720</f>
        <v>2128668</v>
      </c>
      <c r="H12" s="17">
        <f>754440+920958+816438</f>
        <v>2491836</v>
      </c>
      <c r="I12" s="17">
        <v>8981787.5</v>
      </c>
      <c r="J12" s="17">
        <v>0</v>
      </c>
      <c r="K12" s="7">
        <f t="shared" si="0"/>
        <v>53002020.5</v>
      </c>
    </row>
    <row r="13" spans="1:11" x14ac:dyDescent="0.25">
      <c r="A13" s="5" t="s">
        <v>32</v>
      </c>
      <c r="B13" s="18">
        <f>12169489+13777598+10591806</f>
        <v>36538893</v>
      </c>
      <c r="C13" s="18">
        <f>1855074+2140074+1535671</f>
        <v>5530819</v>
      </c>
      <c r="D13" s="18">
        <f>102241+129760+107544</f>
        <v>339545</v>
      </c>
      <c r="E13" s="19">
        <f>329+467+556</f>
        <v>1352</v>
      </c>
      <c r="F13" s="18">
        <f>234540+282407+145685</f>
        <v>662632</v>
      </c>
      <c r="G13" s="19">
        <f>1594815+435322+417634</f>
        <v>2447771</v>
      </c>
      <c r="H13" s="18">
        <f>808314+986722+874739</f>
        <v>2669775</v>
      </c>
      <c r="I13" s="18">
        <v>8868209</v>
      </c>
      <c r="J13" s="18">
        <v>0</v>
      </c>
      <c r="K13" s="8">
        <f t="shared" si="0"/>
        <v>57058996</v>
      </c>
    </row>
    <row r="14" spans="1:11" x14ac:dyDescent="0.25">
      <c r="A14" s="9" t="s">
        <v>33</v>
      </c>
      <c r="B14" s="7">
        <f t="shared" ref="B14:K14" si="1">SUM(B9:B13)</f>
        <v>861035274</v>
      </c>
      <c r="C14" s="7">
        <f t="shared" si="1"/>
        <v>130975339</v>
      </c>
      <c r="D14" s="7">
        <f t="shared" si="1"/>
        <v>18155597</v>
      </c>
      <c r="E14" s="10">
        <f t="shared" si="1"/>
        <v>72303</v>
      </c>
      <c r="F14" s="7">
        <f t="shared" si="1"/>
        <v>15829684</v>
      </c>
      <c r="G14" s="10">
        <f t="shared" si="1"/>
        <v>55068341</v>
      </c>
      <c r="H14" s="7">
        <f t="shared" si="1"/>
        <v>36470348</v>
      </c>
      <c r="I14" s="7">
        <f t="shared" si="1"/>
        <v>156515307.89999998</v>
      </c>
      <c r="J14" s="7">
        <f t="shared" si="1"/>
        <v>50805452</v>
      </c>
      <c r="K14" s="11">
        <f t="shared" si="1"/>
        <v>1324927645.8999999</v>
      </c>
    </row>
    <row r="15" spans="1:11" x14ac:dyDescent="0.25">
      <c r="A15" s="12"/>
      <c r="B15" s="12"/>
      <c r="C15" s="12"/>
      <c r="D15" s="14"/>
      <c r="E15" s="13"/>
      <c r="F15" s="12"/>
      <c r="G15" s="13"/>
      <c r="H15" s="12"/>
      <c r="I15" s="15"/>
      <c r="J15" s="15"/>
      <c r="K15" s="15"/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Medrano</dc:creator>
  <cp:lastModifiedBy>Victor Medrano </cp:lastModifiedBy>
  <dcterms:created xsi:type="dcterms:W3CDTF">2017-08-15T21:00:36Z</dcterms:created>
  <dcterms:modified xsi:type="dcterms:W3CDTF">2017-08-15T22:17:22Z</dcterms:modified>
</cp:coreProperties>
</file>